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ODOT\J20230574.000_TRU-534-22-36_26-04\Discipline Info\Trans\Calcs\"/>
    </mc:Choice>
  </mc:AlternateContent>
  <xr:revisionPtr revIDLastSave="0" documentId="13_ncr:1_{68437005-99AB-42F7-81CA-4B563BC8C561}" xr6:coauthVersionLast="47" xr6:coauthVersionMax="47" xr10:uidLastSave="{00000000-0000-0000-0000-000000000000}"/>
  <bookViews>
    <workbookView xWindow="-120" yWindow="-120" windowWidth="29040" windowHeight="15720" activeTab="2" xr2:uid="{3E9F45B7-F585-46AA-8623-9354E0A23029}"/>
  </bookViews>
  <sheets>
    <sheet name="22.36 Extents Transition" sheetId="1" r:id="rId1"/>
    <sheet name="26.04 Extents Transition" sheetId="5" r:id="rId2"/>
    <sheet name="AS Shoulder Transitio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6" i="1" l="1"/>
  <c r="B40" i="1"/>
  <c r="B43" i="1" s="1"/>
  <c r="E40" i="1"/>
  <c r="E43" i="1" s="1"/>
  <c r="E46" i="1" s="1"/>
  <c r="E10" i="3"/>
  <c r="B26" i="1"/>
  <c r="B29" i="1" s="1"/>
  <c r="B32" i="1" s="1"/>
  <c r="E26" i="1"/>
  <c r="E29" i="1" s="1"/>
  <c r="E32" i="1" s="1"/>
  <c r="E12" i="5"/>
  <c r="E16" i="5" s="1"/>
  <c r="G20" i="5" s="1"/>
  <c r="B12" i="5"/>
  <c r="B16" i="5" s="1"/>
  <c r="D20" i="5" s="1"/>
  <c r="E11" i="5"/>
  <c r="E15" i="5" s="1"/>
  <c r="E19" i="5" s="1"/>
  <c r="B11" i="5"/>
  <c r="B15" i="5" s="1"/>
  <c r="D19" i="5" s="1"/>
  <c r="H7" i="5"/>
  <c r="K2" i="5"/>
  <c r="G19" i="5" l="1"/>
  <c r="B19" i="5"/>
  <c r="C19" i="5" s="1"/>
  <c r="F19" i="5"/>
  <c r="B20" i="5"/>
  <c r="C20" i="5" s="1"/>
  <c r="E20" i="5"/>
  <c r="F20" i="5" s="1"/>
  <c r="F7" i="3" l="1"/>
  <c r="C10" i="3"/>
  <c r="D10" i="3" s="1"/>
  <c r="C8" i="3"/>
  <c r="I2" i="3" l="1"/>
  <c r="H7" i="1"/>
  <c r="B12" i="1"/>
  <c r="B16" i="1" s="1"/>
  <c r="D20" i="1" s="1"/>
  <c r="E11" i="1"/>
  <c r="E15" i="1" s="1"/>
  <c r="B11" i="1"/>
  <c r="B15" i="1" s="1"/>
  <c r="K2" i="1"/>
  <c r="E12" i="1"/>
  <c r="E16" i="1" s="1"/>
  <c r="E20" i="1" l="1"/>
  <c r="F20" i="1" s="1"/>
  <c r="G20" i="1"/>
  <c r="B19" i="1"/>
  <c r="C19" i="1" s="1"/>
  <c r="D19" i="1"/>
  <c r="E19" i="1"/>
  <c r="F19" i="1" s="1"/>
  <c r="G19" i="1"/>
  <c r="B20" i="1"/>
  <c r="C20" i="1" s="1"/>
</calcChain>
</file>

<file path=xl/sharedStrings.xml><?xml version="1.0" encoding="utf-8"?>
<sst xmlns="http://schemas.openxmlformats.org/spreadsheetml/2006/main" count="96" uniqueCount="44">
  <si>
    <t>LT EOP ELEV</t>
  </si>
  <si>
    <t>CL ELEV</t>
  </si>
  <si>
    <t>RT EOP ELEV</t>
  </si>
  <si>
    <t>transition rate LT</t>
  </si>
  <si>
    <t>transition rate RT</t>
  </si>
  <si>
    <t>change in slope LT</t>
  </si>
  <si>
    <t>change in slope RT</t>
  </si>
  <si>
    <t>ex cross slope LT</t>
  </si>
  <si>
    <t>ex cross slope RT</t>
  </si>
  <si>
    <t>begin</t>
  </si>
  <si>
    <t>end</t>
  </si>
  <si>
    <t>width to CL @ ex</t>
  </si>
  <si>
    <t xml:space="preserve">width to CL @ex </t>
  </si>
  <si>
    <t>G</t>
  </si>
  <si>
    <r>
      <t>e</t>
    </r>
    <r>
      <rPr>
        <vertAlign val="subscript"/>
        <sz val="11"/>
        <color theme="1"/>
        <rFont val="Calibri"/>
        <family val="2"/>
        <scheme val="minor"/>
      </rPr>
      <t>nc</t>
    </r>
  </si>
  <si>
    <r>
      <t>e</t>
    </r>
    <r>
      <rPr>
        <vertAlign val="subscript"/>
        <sz val="11"/>
        <color theme="1"/>
        <rFont val="Calibri"/>
        <family val="2"/>
        <scheme val="minor"/>
      </rPr>
      <t>d</t>
    </r>
  </si>
  <si>
    <t>Lt=(G*Enc*w)</t>
  </si>
  <si>
    <t xml:space="preserve">Proposed transition length= </t>
  </si>
  <si>
    <t>enc</t>
  </si>
  <si>
    <t>ed</t>
  </si>
  <si>
    <t>max transition rate (G) =</t>
  </si>
  <si>
    <t>L&amp;D1 Figure 202-4</t>
  </si>
  <si>
    <t>Design Speed = 60 mph</t>
  </si>
  <si>
    <t>G = 222:1</t>
  </si>
  <si>
    <t>roadway shoulder cross slope =</t>
  </si>
  <si>
    <t>approach slab cross slope =</t>
  </si>
  <si>
    <t>shoulder width =</t>
  </si>
  <si>
    <t>change in slope =</t>
  </si>
  <si>
    <t>transition rate =</t>
  </si>
  <si>
    <t>*Shoulder transitions to the approach slab are not required to follow pavement transition rates.</t>
  </si>
  <si>
    <t xml:space="preserve">End proposed transition length= </t>
  </si>
  <si>
    <t xml:space="preserve">Begin proposed transition length= </t>
  </si>
  <si>
    <t>BEGIN RT EOS ELEV</t>
  </si>
  <si>
    <t>BEGIN LT EOS ELEV</t>
  </si>
  <si>
    <t>BEGIN LT EOP ELEV</t>
  </si>
  <si>
    <t>BEGIN RT EOP ELEV</t>
  </si>
  <si>
    <t xml:space="preserve">ex cross slope </t>
  </si>
  <si>
    <t>ex cross slope</t>
  </si>
  <si>
    <t>change in slope</t>
  </si>
  <si>
    <t>transition rate</t>
  </si>
  <si>
    <t>END LT EOS ELEV</t>
  </si>
  <si>
    <t>END LT EOP ELEV</t>
  </si>
  <si>
    <t>END RT EOP ELEV</t>
  </si>
  <si>
    <t>END RT EOS ELEV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</si>
</sst>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:1&quot;"/>
    <numFmt numFmtId="168" formatCode="0.000000000"/>
  </numFmts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" xfId="0" applyFill="1" applyBorder="1"/>
    <xf numFmtId="0" fontId="0" fillId="0" borderId="3" xfId="0" applyBorder="1" applyAlignment="1"/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168" fontId="0" fillId="0" borderId="0" xfId="0" applyNumberFormat="1" applyBorder="1"/>
    <xf numFmtId="168" fontId="0" fillId="0" borderId="1" xfId="0" applyNumberFormat="1" applyBorder="1"/>
  </cellXfs>
  <cellStyles count="1">
    <cellStyle name="Normal" xfId="0" builtinId="0"/>
  </cellStyles>
  <dxfs count="18">
    <dxf>
      <fill>
        <patternFill>
          <bgColor theme="9" tint="0.39994506668294322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theme="9" tint="0.39994506668294322"/>
        </patternFill>
      </fill>
    </dxf>
    <dxf>
      <fill>
        <patternFill>
          <bgColor rgb="FFFF505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5050"/>
        </patternFill>
      </fill>
    </dxf>
    <dxf>
      <fill>
        <patternFill>
          <bgColor theme="9" tint="0.39994506668294322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theme="9" tint="0.39994506668294322"/>
        </patternFill>
      </fill>
    </dxf>
    <dxf>
      <fill>
        <patternFill>
          <bgColor rgb="FFFF505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5050"/>
        </patternFill>
      </fill>
    </dxf>
    <dxf>
      <fill>
        <patternFill>
          <bgColor theme="9" tint="0.39994506668294322"/>
        </patternFill>
      </fill>
    </dxf>
    <dxf>
      <fill>
        <patternFill>
          <bgColor rgb="FFFF5050"/>
        </patternFill>
      </fill>
    </dxf>
  </dxfs>
  <tableStyles count="0" defaultTableStyle="TableStyleMedium2" defaultPivotStyle="PivotStyleLight16"/>
  <colors>
    <mruColors>
      <color rgb="FFFF5050"/>
      <color rgb="FFFF97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D012C-E5A6-4F54-9B8D-FBF8A365A17D}">
  <dimension ref="A1:K46"/>
  <sheetViews>
    <sheetView workbookViewId="0">
      <selection activeCell="G26" sqref="G26"/>
    </sheetView>
  </sheetViews>
  <sheetFormatPr defaultRowHeight="15" x14ac:dyDescent="0.25"/>
  <cols>
    <col min="2" max="2" width="17.28515625" bestFit="1" customWidth="1"/>
    <col min="3" max="3" width="18.7109375" customWidth="1"/>
    <col min="4" max="4" width="20.42578125" customWidth="1"/>
    <col min="5" max="5" width="17.5703125" bestFit="1" customWidth="1"/>
    <col min="6" max="6" width="9.140625" customWidth="1"/>
    <col min="7" max="7" width="25.85546875" customWidth="1"/>
    <col min="10" max="10" width="22.7109375" bestFit="1" customWidth="1"/>
    <col min="11" max="11" width="12" bestFit="1" customWidth="1"/>
    <col min="12" max="12" width="10.85546875" customWidth="1"/>
  </cols>
  <sheetData>
    <row r="1" spans="1:11" x14ac:dyDescent="0.25">
      <c r="A1" s="3"/>
      <c r="B1" s="20">
        <v>22.36</v>
      </c>
      <c r="C1" s="20"/>
      <c r="D1" s="20"/>
      <c r="E1" s="20"/>
      <c r="F1" s="4"/>
      <c r="G1" s="4"/>
      <c r="H1" s="5"/>
    </row>
    <row r="2" spans="1:11" x14ac:dyDescent="0.25">
      <c r="A2" s="6"/>
      <c r="B2" s="1" t="s">
        <v>0</v>
      </c>
      <c r="C2" s="21" t="s">
        <v>1</v>
      </c>
      <c r="D2" s="21"/>
      <c r="E2" s="1" t="s">
        <v>2</v>
      </c>
      <c r="F2" s="2"/>
      <c r="G2" s="2" t="s">
        <v>17</v>
      </c>
      <c r="H2" s="7">
        <v>43</v>
      </c>
      <c r="J2" t="s">
        <v>20</v>
      </c>
      <c r="K2">
        <f>1/222</f>
        <v>4.5045045045045045E-3</v>
      </c>
    </row>
    <row r="3" spans="1:11" x14ac:dyDescent="0.25">
      <c r="A3" s="6" t="s">
        <v>9</v>
      </c>
      <c r="B3" s="2">
        <v>836.43679999999995</v>
      </c>
      <c r="C3" s="20">
        <v>836.6114</v>
      </c>
      <c r="D3" s="20"/>
      <c r="E3" s="2">
        <v>836.33939999999996</v>
      </c>
      <c r="F3" s="2"/>
      <c r="G3" s="2"/>
      <c r="H3" s="7"/>
    </row>
    <row r="4" spans="1:11" ht="18" x14ac:dyDescent="0.35">
      <c r="A4" s="6" t="s">
        <v>10</v>
      </c>
      <c r="B4" s="2">
        <v>835.47050000000002</v>
      </c>
      <c r="C4" s="22">
        <v>835.63840000000005</v>
      </c>
      <c r="D4" s="22"/>
      <c r="E4" s="2">
        <v>835.37789999999995</v>
      </c>
      <c r="F4" s="2"/>
      <c r="G4" s="2" t="s">
        <v>14</v>
      </c>
      <c r="H4" s="7">
        <v>1.6E-2</v>
      </c>
      <c r="J4" t="s">
        <v>21</v>
      </c>
    </row>
    <row r="5" spans="1:11" ht="18" x14ac:dyDescent="0.35">
      <c r="A5" s="6"/>
      <c r="B5" s="2"/>
      <c r="C5" s="2"/>
      <c r="D5" s="2"/>
      <c r="E5" s="2"/>
      <c r="F5" s="2"/>
      <c r="G5" t="s">
        <v>15</v>
      </c>
      <c r="H5" s="7"/>
      <c r="J5" t="s">
        <v>22</v>
      </c>
      <c r="K5" s="11"/>
    </row>
    <row r="6" spans="1:11" x14ac:dyDescent="0.25">
      <c r="A6" s="6"/>
      <c r="B6" s="1" t="s">
        <v>11</v>
      </c>
      <c r="C6" s="2"/>
      <c r="D6" s="2"/>
      <c r="E6" s="1" t="s">
        <v>11</v>
      </c>
      <c r="F6" s="2"/>
      <c r="G6" s="2" t="s">
        <v>13</v>
      </c>
      <c r="H6" s="7">
        <v>222</v>
      </c>
      <c r="J6" t="s">
        <v>23</v>
      </c>
    </row>
    <row r="7" spans="1:11" x14ac:dyDescent="0.25">
      <c r="A7" s="6" t="s">
        <v>9</v>
      </c>
      <c r="B7" s="2">
        <v>11.308999999999999</v>
      </c>
      <c r="C7" s="2"/>
      <c r="D7" s="2"/>
      <c r="E7" s="2">
        <v>11.502000000000001</v>
      </c>
      <c r="F7" s="2"/>
      <c r="G7" s="10" t="s">
        <v>16</v>
      </c>
      <c r="H7" s="7">
        <f>H6*H4*E7</f>
        <v>40.855104000000004</v>
      </c>
    </row>
    <row r="8" spans="1:11" x14ac:dyDescent="0.25">
      <c r="A8" s="6" t="s">
        <v>10</v>
      </c>
      <c r="B8" s="2">
        <v>11.303000000000001</v>
      </c>
      <c r="C8" s="2"/>
      <c r="D8" s="2"/>
      <c r="E8" s="2">
        <v>11.305</v>
      </c>
      <c r="F8" s="2"/>
      <c r="G8" s="2"/>
      <c r="H8" s="7"/>
    </row>
    <row r="9" spans="1:11" x14ac:dyDescent="0.25">
      <c r="A9" s="6"/>
      <c r="B9" s="2"/>
      <c r="C9" s="2"/>
      <c r="D9" s="2"/>
      <c r="E9" s="2"/>
      <c r="F9" s="2"/>
      <c r="G9" s="2"/>
      <c r="H9" s="7"/>
    </row>
    <row r="10" spans="1:11" x14ac:dyDescent="0.25">
      <c r="A10" s="6"/>
      <c r="B10" s="1" t="s">
        <v>7</v>
      </c>
      <c r="C10" s="2"/>
      <c r="D10" s="2"/>
      <c r="E10" s="1" t="s">
        <v>8</v>
      </c>
      <c r="F10" s="2"/>
      <c r="G10" s="2"/>
      <c r="H10" s="7"/>
    </row>
    <row r="11" spans="1:11" x14ac:dyDescent="0.25">
      <c r="A11" s="6" t="s">
        <v>9</v>
      </c>
      <c r="B11" s="2">
        <f>($C$3-B3)/B7</f>
        <v>1.543903086038155E-2</v>
      </c>
      <c r="C11" s="2"/>
      <c r="D11" s="2"/>
      <c r="E11" s="2">
        <f>($C$3-E3)/E7</f>
        <v>2.3648061206750844E-2</v>
      </c>
      <c r="F11" s="2"/>
      <c r="G11" s="2"/>
      <c r="H11" s="7"/>
    </row>
    <row r="12" spans="1:11" x14ac:dyDescent="0.25">
      <c r="A12" s="6" t="s">
        <v>10</v>
      </c>
      <c r="B12" s="2">
        <f>($C$4-B4)/B8</f>
        <v>1.4854463416794784E-2</v>
      </c>
      <c r="C12" s="2"/>
      <c r="D12" s="2"/>
      <c r="E12" s="2">
        <f>($C$4-E4)/E8</f>
        <v>2.3042901371082954E-2</v>
      </c>
      <c r="F12" s="2"/>
      <c r="G12" s="2"/>
      <c r="H12" s="7"/>
    </row>
    <row r="13" spans="1:11" x14ac:dyDescent="0.25">
      <c r="A13" s="6"/>
      <c r="B13" s="2"/>
      <c r="C13" s="2"/>
      <c r="D13" s="2"/>
      <c r="E13" s="2"/>
      <c r="F13" s="2"/>
      <c r="G13" s="2"/>
      <c r="H13" s="7"/>
    </row>
    <row r="14" spans="1:11" x14ac:dyDescent="0.25">
      <c r="A14" s="6"/>
      <c r="B14" s="1" t="s">
        <v>5</v>
      </c>
      <c r="C14" s="2"/>
      <c r="D14" s="2"/>
      <c r="E14" s="1" t="s">
        <v>6</v>
      </c>
      <c r="F14" s="2"/>
      <c r="G14" s="2"/>
      <c r="H14" s="7"/>
    </row>
    <row r="15" spans="1:11" x14ac:dyDescent="0.25">
      <c r="A15" s="6" t="s">
        <v>9</v>
      </c>
      <c r="B15" s="2">
        <f>ABS((B11-$H$4))</f>
        <v>5.6096913961845019E-4</v>
      </c>
      <c r="C15" s="2"/>
      <c r="D15" s="2"/>
      <c r="E15" s="2">
        <f>ABS(($H$4-E11))</f>
        <v>7.6480612067508433E-3</v>
      </c>
      <c r="F15" s="2"/>
      <c r="G15" s="2"/>
      <c r="H15" s="7"/>
    </row>
    <row r="16" spans="1:11" x14ac:dyDescent="0.25">
      <c r="A16" s="6" t="s">
        <v>10</v>
      </c>
      <c r="B16" s="2">
        <f>ABS((B12-$H$4))</f>
        <v>1.1455365832052158E-3</v>
      </c>
      <c r="C16" s="2"/>
      <c r="D16" s="2"/>
      <c r="E16" s="2">
        <f>ABS(($H$4-E12))</f>
        <v>7.0429013710829533E-3</v>
      </c>
      <c r="F16" s="2"/>
      <c r="G16" s="2"/>
      <c r="H16" s="7"/>
    </row>
    <row r="17" spans="1:8" x14ac:dyDescent="0.25">
      <c r="A17" s="6"/>
      <c r="B17" s="2"/>
      <c r="C17" s="2"/>
      <c r="D17" s="10"/>
      <c r="E17" s="2"/>
      <c r="F17" s="2"/>
      <c r="G17" s="2"/>
      <c r="H17" s="7"/>
    </row>
    <row r="18" spans="1:8" x14ac:dyDescent="0.25">
      <c r="A18" s="6"/>
      <c r="B18" s="1" t="s">
        <v>3</v>
      </c>
      <c r="C18" s="2"/>
      <c r="D18" s="10"/>
      <c r="E18" s="1" t="s">
        <v>4</v>
      </c>
      <c r="F18" s="2"/>
      <c r="G18" s="2"/>
      <c r="H18" s="7"/>
    </row>
    <row r="19" spans="1:8" x14ac:dyDescent="0.25">
      <c r="A19" s="6" t="s">
        <v>9</v>
      </c>
      <c r="B19" s="23">
        <f>B15/$H$2</f>
        <v>1.3045793944615121E-5</v>
      </c>
      <c r="C19" s="10" t="str">
        <f>IF(B19&lt;$K$2, "valid","invalid")</f>
        <v>valid</v>
      </c>
      <c r="D19" s="16">
        <f>$H$2/B15/12</f>
        <v>6387.7548340191761</v>
      </c>
      <c r="E19" s="2">
        <f>E15/$H$2</f>
        <v>1.7786188852908939E-4</v>
      </c>
      <c r="F19" s="10" t="str">
        <f>IF(E19&lt;$K$2, "valid","invalid")</f>
        <v>valid</v>
      </c>
      <c r="G19" s="14">
        <f>$H$2/E15/12</f>
        <v>468.52832848282804</v>
      </c>
      <c r="H19" s="7"/>
    </row>
    <row r="20" spans="1:8" x14ac:dyDescent="0.25">
      <c r="A20" s="8" t="s">
        <v>10</v>
      </c>
      <c r="B20" s="24">
        <f>B16/$H$2</f>
        <v>2.6640385655935252E-5</v>
      </c>
      <c r="C20" s="12" t="str">
        <f>IF(B20&lt;$K$2, "valid","invalid")</f>
        <v>valid</v>
      </c>
      <c r="D20" s="17">
        <f>$H$2/B16/12</f>
        <v>3128.0828442048987</v>
      </c>
      <c r="E20" s="1">
        <f>E16/$H$2</f>
        <v>1.6378840397867332E-4</v>
      </c>
      <c r="F20" s="12" t="str">
        <f>IF(E20&lt;$K$2, "valid","invalid")</f>
        <v>valid</v>
      </c>
      <c r="G20" s="15">
        <f>$H$2/E16/12</f>
        <v>508.78652767252106</v>
      </c>
      <c r="H20" s="9"/>
    </row>
    <row r="21" spans="1:8" x14ac:dyDescent="0.25">
      <c r="A21" s="6"/>
      <c r="B21" s="2"/>
      <c r="C21" s="2"/>
      <c r="D21" s="2"/>
      <c r="E21" s="2"/>
      <c r="F21" s="2"/>
      <c r="G21" s="2"/>
      <c r="H21" s="7"/>
    </row>
    <row r="22" spans="1:8" x14ac:dyDescent="0.25">
      <c r="A22" s="6"/>
      <c r="B22" s="18" t="s">
        <v>33</v>
      </c>
      <c r="C22" s="18" t="s">
        <v>34</v>
      </c>
      <c r="D22" s="18" t="s">
        <v>35</v>
      </c>
      <c r="E22" s="18" t="s">
        <v>32</v>
      </c>
      <c r="F22" s="2"/>
      <c r="G22" s="2"/>
      <c r="H22" s="7"/>
    </row>
    <row r="23" spans="1:8" x14ac:dyDescent="0.25">
      <c r="A23" s="6"/>
      <c r="B23" s="2">
        <v>836.38279999999997</v>
      </c>
      <c r="C23" s="2">
        <v>836.43679999999995</v>
      </c>
      <c r="D23" s="2">
        <v>836.33939999999996</v>
      </c>
      <c r="E23" s="2">
        <v>836.28210000000001</v>
      </c>
      <c r="F23" s="2"/>
      <c r="G23" s="2"/>
      <c r="H23" s="7"/>
    </row>
    <row r="24" spans="1:8" x14ac:dyDescent="0.25">
      <c r="A24" s="6"/>
      <c r="B24" s="2"/>
      <c r="C24" s="2"/>
      <c r="D24" s="2"/>
      <c r="E24" s="2"/>
      <c r="F24" s="2"/>
      <c r="G24" s="2"/>
      <c r="H24" s="7"/>
    </row>
    <row r="25" spans="1:8" x14ac:dyDescent="0.25">
      <c r="A25" s="6"/>
      <c r="B25" s="1" t="s">
        <v>36</v>
      </c>
      <c r="C25" s="2"/>
      <c r="D25" s="2"/>
      <c r="E25" s="1" t="s">
        <v>37</v>
      </c>
      <c r="F25" s="2"/>
      <c r="G25" s="2"/>
      <c r="H25" s="7"/>
    </row>
    <row r="26" spans="1:8" x14ac:dyDescent="0.25">
      <c r="A26" s="6"/>
      <c r="B26" s="2">
        <f>(C23-B23)/1.23</f>
        <v>4.39024390243688E-2</v>
      </c>
      <c r="C26" s="2"/>
      <c r="D26" s="2"/>
      <c r="E26" s="2">
        <f>(D23-E23)/1.23</f>
        <v>4.6585365853610623E-2</v>
      </c>
      <c r="F26" s="2"/>
      <c r="G26" s="2"/>
      <c r="H26" s="7"/>
    </row>
    <row r="27" spans="1:8" x14ac:dyDescent="0.25">
      <c r="A27" s="6"/>
      <c r="B27" s="2"/>
      <c r="C27" s="2"/>
      <c r="D27" s="2"/>
      <c r="E27" s="2"/>
      <c r="F27" s="2"/>
      <c r="G27" s="2"/>
      <c r="H27" s="7"/>
    </row>
    <row r="28" spans="1:8" x14ac:dyDescent="0.25">
      <c r="A28" s="6"/>
      <c r="B28" s="1" t="s">
        <v>38</v>
      </c>
      <c r="C28" s="2"/>
      <c r="D28" s="2"/>
      <c r="E28" s="1" t="s">
        <v>38</v>
      </c>
      <c r="F28" s="2"/>
      <c r="G28" s="2"/>
      <c r="H28" s="7"/>
    </row>
    <row r="29" spans="1:8" x14ac:dyDescent="0.25">
      <c r="A29" s="6"/>
      <c r="B29" s="2">
        <f>ABS(B26-0.04)</f>
        <v>3.9024390243687992E-3</v>
      </c>
      <c r="C29" s="2"/>
      <c r="D29" s="2"/>
      <c r="E29" s="2">
        <f>ABS(E26-0.04)</f>
        <v>6.5853658536106224E-3</v>
      </c>
      <c r="F29" s="2"/>
      <c r="G29" s="19"/>
      <c r="H29" s="7"/>
    </row>
    <row r="30" spans="1:8" x14ac:dyDescent="0.25">
      <c r="A30" s="6"/>
      <c r="B30" s="2"/>
      <c r="C30" s="2"/>
      <c r="D30" s="2"/>
      <c r="E30" s="2"/>
      <c r="F30" s="2"/>
      <c r="G30" s="2"/>
      <c r="H30" s="7"/>
    </row>
    <row r="31" spans="1:8" x14ac:dyDescent="0.25">
      <c r="A31" s="6"/>
      <c r="B31" s="1" t="s">
        <v>39</v>
      </c>
      <c r="C31" s="2"/>
      <c r="D31" s="2"/>
      <c r="E31" s="1" t="s">
        <v>39</v>
      </c>
      <c r="F31" s="2"/>
      <c r="G31" s="2"/>
      <c r="H31" s="7"/>
    </row>
    <row r="32" spans="1:8" x14ac:dyDescent="0.25">
      <c r="A32" s="6"/>
      <c r="B32" s="14">
        <f>$H$2/B29/8</f>
        <v>1377.3437500075688</v>
      </c>
      <c r="C32" s="2"/>
      <c r="D32" s="2"/>
      <c r="E32" s="14">
        <f>$H$2/E29/8</f>
        <v>816.20370370964224</v>
      </c>
      <c r="F32" s="2"/>
      <c r="G32" s="2"/>
      <c r="H32" s="7"/>
    </row>
    <row r="33" spans="1:8" x14ac:dyDescent="0.25">
      <c r="A33" s="6"/>
      <c r="B33" s="2"/>
      <c r="C33" s="2"/>
      <c r="D33" s="2"/>
      <c r="E33" s="2"/>
      <c r="F33" s="2"/>
      <c r="G33" s="2"/>
      <c r="H33" s="7"/>
    </row>
    <row r="34" spans="1:8" x14ac:dyDescent="0.25">
      <c r="A34" s="6"/>
      <c r="B34" s="2"/>
      <c r="C34" s="2"/>
      <c r="D34" s="2"/>
      <c r="E34" s="2"/>
      <c r="F34" s="2"/>
      <c r="G34" s="2"/>
      <c r="H34" s="7"/>
    </row>
    <row r="35" spans="1:8" x14ac:dyDescent="0.25">
      <c r="A35" s="6"/>
      <c r="B35" s="2"/>
      <c r="C35" s="2"/>
      <c r="D35" s="2"/>
      <c r="E35" s="2"/>
      <c r="F35" s="2"/>
      <c r="G35" s="2"/>
      <c r="H35" s="7"/>
    </row>
    <row r="36" spans="1:8" x14ac:dyDescent="0.25">
      <c r="A36" s="6"/>
      <c r="B36" s="18" t="s">
        <v>40</v>
      </c>
      <c r="C36" s="18" t="s">
        <v>41</v>
      </c>
      <c r="D36" s="18" t="s">
        <v>42</v>
      </c>
      <c r="E36" s="18" t="s">
        <v>43</v>
      </c>
      <c r="F36" s="2"/>
      <c r="G36" s="2"/>
      <c r="H36" s="7"/>
    </row>
    <row r="37" spans="1:8" x14ac:dyDescent="0.25">
      <c r="A37" s="6"/>
      <c r="B37" s="2">
        <v>835.37009999999998</v>
      </c>
      <c r="C37" s="2">
        <v>835.47050000000002</v>
      </c>
      <c r="D37" s="2">
        <v>835.37789999999995</v>
      </c>
      <c r="E37" s="2">
        <v>835.19</v>
      </c>
      <c r="F37" s="2"/>
      <c r="G37" s="2"/>
      <c r="H37" s="7"/>
    </row>
    <row r="38" spans="1:8" x14ac:dyDescent="0.25">
      <c r="A38" s="6"/>
      <c r="B38" s="2"/>
      <c r="C38" s="2"/>
      <c r="D38" s="2"/>
      <c r="E38" s="2"/>
      <c r="F38" s="2"/>
      <c r="G38" s="2"/>
      <c r="H38" s="7"/>
    </row>
    <row r="39" spans="1:8" x14ac:dyDescent="0.25">
      <c r="A39" s="6"/>
      <c r="B39" s="1" t="s">
        <v>36</v>
      </c>
      <c r="C39" s="2"/>
      <c r="D39" s="2"/>
      <c r="E39" s="1" t="s">
        <v>37</v>
      </c>
      <c r="F39" s="2"/>
      <c r="G39" s="2"/>
      <c r="H39" s="7"/>
    </row>
    <row r="40" spans="1:8" x14ac:dyDescent="0.25">
      <c r="A40" s="6"/>
      <c r="B40" s="2">
        <f>(C37-B37)/1.857</f>
        <v>5.4065697361354879E-2</v>
      </c>
      <c r="C40" s="2"/>
      <c r="D40" s="2"/>
      <c r="E40" s="2">
        <f>(D37-E37)/3.798</f>
        <v>4.9473407056319009E-2</v>
      </c>
      <c r="F40" s="2"/>
      <c r="G40" s="2"/>
      <c r="H40" s="7"/>
    </row>
    <row r="41" spans="1:8" x14ac:dyDescent="0.25">
      <c r="A41" s="6"/>
      <c r="B41" s="2"/>
      <c r="C41" s="2"/>
      <c r="D41" s="2"/>
      <c r="E41" s="2"/>
      <c r="F41" s="2"/>
      <c r="G41" s="2"/>
      <c r="H41" s="7"/>
    </row>
    <row r="42" spans="1:8" x14ac:dyDescent="0.25">
      <c r="A42" s="6"/>
      <c r="B42" s="1" t="s">
        <v>38</v>
      </c>
      <c r="C42" s="2"/>
      <c r="D42" s="2"/>
      <c r="E42" s="1" t="s">
        <v>38</v>
      </c>
      <c r="F42" s="2"/>
      <c r="G42" s="2"/>
      <c r="H42" s="7"/>
    </row>
    <row r="43" spans="1:8" x14ac:dyDescent="0.25">
      <c r="A43" s="6"/>
      <c r="B43" s="2">
        <f>ABS(B40-0.04)</f>
        <v>1.4065697361354879E-2</v>
      </c>
      <c r="C43" s="2"/>
      <c r="D43" s="2"/>
      <c r="E43" s="2">
        <f>ABS(E40-0.04)</f>
        <v>9.4734070563190081E-3</v>
      </c>
      <c r="F43" s="2"/>
      <c r="G43" s="2"/>
      <c r="H43" s="7"/>
    </row>
    <row r="44" spans="1:8" x14ac:dyDescent="0.25">
      <c r="A44" s="6"/>
      <c r="B44" s="2"/>
      <c r="C44" s="2"/>
      <c r="D44" s="2"/>
      <c r="E44" s="2"/>
      <c r="F44" s="2"/>
      <c r="G44" s="2"/>
      <c r="H44" s="7"/>
    </row>
    <row r="45" spans="1:8" x14ac:dyDescent="0.25">
      <c r="A45" s="6"/>
      <c r="B45" s="1" t="s">
        <v>39</v>
      </c>
      <c r="C45" s="2"/>
      <c r="D45" s="2"/>
      <c r="E45" s="1" t="s">
        <v>39</v>
      </c>
      <c r="F45" s="2"/>
      <c r="G45" s="2"/>
      <c r="H45" s="7"/>
    </row>
    <row r="46" spans="1:8" x14ac:dyDescent="0.25">
      <c r="A46" s="8"/>
      <c r="B46" s="15">
        <f>$H$2/B43/8</f>
        <v>382.13533690605817</v>
      </c>
      <c r="C46" s="1"/>
      <c r="D46" s="1"/>
      <c r="E46" s="15">
        <f>$H$2/E43/8</f>
        <v>567.37770984038264</v>
      </c>
      <c r="F46" s="1"/>
      <c r="G46" s="1"/>
      <c r="H46" s="9"/>
    </row>
  </sheetData>
  <mergeCells count="4">
    <mergeCell ref="B1:E1"/>
    <mergeCell ref="C2:D2"/>
    <mergeCell ref="C3:D3"/>
    <mergeCell ref="C4:D4"/>
  </mergeCells>
  <conditionalFormatting sqref="C19">
    <cfRule type="expression" dxfId="17" priority="3">
      <formula>$B$19&gt;$K$2</formula>
    </cfRule>
    <cfRule type="expression" dxfId="16" priority="4">
      <formula>$B$19&lt;$K$2</formula>
    </cfRule>
  </conditionalFormatting>
  <conditionalFormatting sqref="C20">
    <cfRule type="expression" dxfId="15" priority="1">
      <formula>$B$20&gt;$K$2</formula>
    </cfRule>
    <cfRule type="expression" dxfId="14" priority="2">
      <formula>$B$20&lt;$K$2</formula>
    </cfRule>
  </conditionalFormatting>
  <conditionalFormatting sqref="F19">
    <cfRule type="expression" dxfId="13" priority="7">
      <formula>$E$19&lt;$K$2</formula>
    </cfRule>
    <cfRule type="expression" dxfId="12" priority="8">
      <formula>$E$19&gt;$K$2</formula>
    </cfRule>
  </conditionalFormatting>
  <conditionalFormatting sqref="F20">
    <cfRule type="expression" dxfId="11" priority="5">
      <formula>$E$20&lt;$K$2</formula>
    </cfRule>
    <cfRule type="expression" dxfId="10" priority="6">
      <formula>$E$20&gt;$K$2</formula>
    </cfRule>
  </conditionalFormatting>
  <pageMargins left="0.7" right="0.7" top="0.75" bottom="0.75" header="0.3" footer="0.3"/>
  <pageSetup orientation="portrait" horizontalDpi="300" verticalDpi="300" r:id="rId1"/>
  <ignoredErrors>
    <ignoredError sqref="E2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CDC75-D1BF-4BA2-A70F-5877FBD3010E}">
  <dimension ref="A1:K20"/>
  <sheetViews>
    <sheetView workbookViewId="0">
      <selection activeCell="I34" sqref="I34"/>
    </sheetView>
  </sheetViews>
  <sheetFormatPr defaultRowHeight="15" x14ac:dyDescent="0.25"/>
  <cols>
    <col min="2" max="2" width="17.28515625" bestFit="1" customWidth="1"/>
    <col min="3" max="3" width="13.140625" customWidth="1"/>
    <col min="4" max="4" width="12.140625" customWidth="1"/>
    <col min="5" max="5" width="17.5703125" bestFit="1" customWidth="1"/>
    <col min="6" max="6" width="9.140625" customWidth="1"/>
    <col min="7" max="7" width="30.85546875" customWidth="1"/>
    <col min="10" max="10" width="25.42578125" customWidth="1"/>
    <col min="11" max="11" width="12" bestFit="1" customWidth="1"/>
    <col min="12" max="12" width="10.85546875" customWidth="1"/>
  </cols>
  <sheetData>
    <row r="1" spans="1:11" x14ac:dyDescent="0.25">
      <c r="A1" s="3"/>
      <c r="B1" s="20">
        <v>26.04</v>
      </c>
      <c r="C1" s="20"/>
      <c r="D1" s="20"/>
      <c r="E1" s="20"/>
      <c r="F1" s="4"/>
      <c r="G1" s="4" t="s">
        <v>31</v>
      </c>
      <c r="H1" s="5">
        <v>69</v>
      </c>
    </row>
    <row r="2" spans="1:11" x14ac:dyDescent="0.25">
      <c r="A2" s="6"/>
      <c r="B2" s="1" t="s">
        <v>0</v>
      </c>
      <c r="C2" s="21" t="s">
        <v>1</v>
      </c>
      <c r="D2" s="21"/>
      <c r="E2" s="1" t="s">
        <v>2</v>
      </c>
      <c r="F2" s="2"/>
      <c r="G2" s="2" t="s">
        <v>30</v>
      </c>
      <c r="H2" s="7">
        <v>43</v>
      </c>
      <c r="J2" t="s">
        <v>20</v>
      </c>
      <c r="K2">
        <f>1/222</f>
        <v>4.5045045045045045E-3</v>
      </c>
    </row>
    <row r="3" spans="1:11" x14ac:dyDescent="0.25">
      <c r="A3" s="6" t="s">
        <v>9</v>
      </c>
      <c r="B3" s="2">
        <v>817.44240000000002</v>
      </c>
      <c r="C3" s="20">
        <v>817.85429999999997</v>
      </c>
      <c r="D3" s="20"/>
      <c r="E3" s="2">
        <v>817.50419999999997</v>
      </c>
      <c r="F3" s="2"/>
      <c r="G3" s="2"/>
      <c r="H3" s="7"/>
    </row>
    <row r="4" spans="1:11" x14ac:dyDescent="0.25">
      <c r="A4" s="6" t="s">
        <v>10</v>
      </c>
      <c r="B4" s="2">
        <v>818.76739999999995</v>
      </c>
      <c r="C4" s="22">
        <v>819.03449999999998</v>
      </c>
      <c r="D4" s="22"/>
      <c r="E4" s="2">
        <v>818.76760000000002</v>
      </c>
      <c r="F4" s="2"/>
      <c r="G4" s="2" t="s">
        <v>18</v>
      </c>
      <c r="H4" s="7">
        <v>1.6E-2</v>
      </c>
      <c r="J4" t="s">
        <v>21</v>
      </c>
    </row>
    <row r="5" spans="1:11" x14ac:dyDescent="0.25">
      <c r="A5" s="6"/>
      <c r="B5" s="2"/>
      <c r="C5" s="2"/>
      <c r="D5" s="2"/>
      <c r="E5" s="2"/>
      <c r="F5" s="2"/>
      <c r="G5" t="s">
        <v>19</v>
      </c>
      <c r="H5" s="7"/>
      <c r="J5" t="s">
        <v>22</v>
      </c>
      <c r="K5" s="11"/>
    </row>
    <row r="6" spans="1:11" x14ac:dyDescent="0.25">
      <c r="A6" s="6"/>
      <c r="B6" s="1" t="s">
        <v>11</v>
      </c>
      <c r="C6" s="2"/>
      <c r="D6" s="2"/>
      <c r="E6" s="1" t="s">
        <v>12</v>
      </c>
      <c r="F6" s="2"/>
      <c r="G6" s="2" t="s">
        <v>13</v>
      </c>
      <c r="H6" s="7">
        <v>222</v>
      </c>
      <c r="J6" t="s">
        <v>23</v>
      </c>
    </row>
    <row r="7" spans="1:11" x14ac:dyDescent="0.25">
      <c r="A7" s="6" t="s">
        <v>9</v>
      </c>
      <c r="B7" s="2">
        <v>9.8539999999999992</v>
      </c>
      <c r="C7" s="2"/>
      <c r="D7" s="2"/>
      <c r="E7" s="2">
        <v>10.188000000000001</v>
      </c>
      <c r="F7" s="2"/>
      <c r="G7" s="10" t="s">
        <v>16</v>
      </c>
      <c r="H7" s="7">
        <f>H6*H4*B7</f>
        <v>35.001407999999998</v>
      </c>
    </row>
    <row r="8" spans="1:11" x14ac:dyDescent="0.25">
      <c r="A8" s="6" t="s">
        <v>10</v>
      </c>
      <c r="B8" s="2">
        <v>9.9631000000000007</v>
      </c>
      <c r="C8" s="2"/>
      <c r="D8" s="2"/>
      <c r="E8" s="2">
        <v>10.029</v>
      </c>
      <c r="F8" s="2"/>
      <c r="G8" s="2"/>
      <c r="H8" s="7"/>
    </row>
    <row r="9" spans="1:11" x14ac:dyDescent="0.25">
      <c r="A9" s="6"/>
      <c r="B9" s="2"/>
      <c r="C9" s="2"/>
      <c r="D9" s="2"/>
      <c r="E9" s="2"/>
      <c r="F9" s="2"/>
      <c r="G9" s="10"/>
      <c r="H9" s="7"/>
    </row>
    <row r="10" spans="1:11" x14ac:dyDescent="0.25">
      <c r="A10" s="6"/>
      <c r="B10" s="1" t="s">
        <v>7</v>
      </c>
      <c r="C10" s="2"/>
      <c r="D10" s="2"/>
      <c r="E10" s="1" t="s">
        <v>8</v>
      </c>
      <c r="F10" s="2"/>
      <c r="G10" s="2"/>
      <c r="H10" s="7"/>
    </row>
    <row r="11" spans="1:11" x14ac:dyDescent="0.25">
      <c r="A11" s="6" t="s">
        <v>9</v>
      </c>
      <c r="B11" s="2">
        <f>($C$3-B3)/B7</f>
        <v>4.1800284148563627E-2</v>
      </c>
      <c r="C11" s="2"/>
      <c r="D11" s="2"/>
      <c r="E11" s="2">
        <f>($C$3-E3)/E7</f>
        <v>3.4363957597172909E-2</v>
      </c>
      <c r="F11" s="2"/>
      <c r="G11" s="2"/>
      <c r="H11" s="7"/>
    </row>
    <row r="12" spans="1:11" x14ac:dyDescent="0.25">
      <c r="A12" s="6" t="s">
        <v>10</v>
      </c>
      <c r="B12" s="2">
        <f>($C$4-B4)/B8</f>
        <v>2.6808924933005553E-2</v>
      </c>
      <c r="C12" s="2"/>
      <c r="D12" s="2"/>
      <c r="E12" s="2">
        <f>($C$4-E4)/E8</f>
        <v>2.6612822813836291E-2</v>
      </c>
      <c r="F12" s="2"/>
      <c r="G12" s="2"/>
      <c r="H12" s="7"/>
    </row>
    <row r="13" spans="1:11" x14ac:dyDescent="0.25">
      <c r="A13" s="6"/>
      <c r="B13" s="2"/>
      <c r="C13" s="2"/>
      <c r="D13" s="2"/>
      <c r="E13" s="2"/>
      <c r="F13" s="2"/>
      <c r="G13" s="2"/>
      <c r="H13" s="7"/>
    </row>
    <row r="14" spans="1:11" x14ac:dyDescent="0.25">
      <c r="A14" s="6"/>
      <c r="B14" s="1" t="s">
        <v>5</v>
      </c>
      <c r="C14" s="2"/>
      <c r="D14" s="2"/>
      <c r="E14" s="1" t="s">
        <v>6</v>
      </c>
      <c r="F14" s="2"/>
      <c r="G14" s="2"/>
      <c r="H14" s="7"/>
    </row>
    <row r="15" spans="1:11" x14ac:dyDescent="0.25">
      <c r="A15" s="6" t="s">
        <v>9</v>
      </c>
      <c r="B15" s="2">
        <f>ABS((B11-$H$4))</f>
        <v>2.5800284148563626E-2</v>
      </c>
      <c r="C15" s="2"/>
      <c r="D15" s="2"/>
      <c r="E15" s="2">
        <f>ABS(($H$4-E11))</f>
        <v>1.8363957597172909E-2</v>
      </c>
      <c r="F15" s="2"/>
      <c r="G15" s="2"/>
      <c r="H15" s="7"/>
    </row>
    <row r="16" spans="1:11" x14ac:dyDescent="0.25">
      <c r="A16" s="6" t="s">
        <v>10</v>
      </c>
      <c r="B16" s="2">
        <f>ABS((B12-$H$4))</f>
        <v>1.0808924933005552E-2</v>
      </c>
      <c r="C16" s="2"/>
      <c r="D16" s="2"/>
      <c r="E16" s="2">
        <f>ABS(($H$4-E12))</f>
        <v>1.0612822813836291E-2</v>
      </c>
      <c r="F16" s="2"/>
      <c r="G16" s="2"/>
      <c r="H16" s="7"/>
    </row>
    <row r="17" spans="1:8" x14ac:dyDescent="0.25">
      <c r="A17" s="6"/>
      <c r="B17" s="2"/>
      <c r="C17" s="2"/>
      <c r="D17" s="2"/>
      <c r="E17" s="2"/>
      <c r="F17" s="2"/>
      <c r="G17" s="2"/>
      <c r="H17" s="7"/>
    </row>
    <row r="18" spans="1:8" x14ac:dyDescent="0.25">
      <c r="A18" s="6"/>
      <c r="B18" s="1" t="s">
        <v>3</v>
      </c>
      <c r="C18" s="2"/>
      <c r="D18" s="2"/>
      <c r="E18" s="1" t="s">
        <v>4</v>
      </c>
      <c r="F18" s="2"/>
      <c r="G18" s="2"/>
      <c r="H18" s="7"/>
    </row>
    <row r="19" spans="1:8" x14ac:dyDescent="0.25">
      <c r="A19" s="6" t="s">
        <v>9</v>
      </c>
      <c r="B19" s="2">
        <f>B15/$H$1</f>
        <v>3.7391716157338589E-4</v>
      </c>
      <c r="C19" s="10" t="str">
        <f>IF(B19&lt;$K$2, "valid","invalid")</f>
        <v>valid</v>
      </c>
      <c r="D19" s="16">
        <f>$H$1/B15/12</f>
        <v>222.86576251991082</v>
      </c>
      <c r="E19" s="2">
        <f>E15/$H$1</f>
        <v>2.6614431300250592E-4</v>
      </c>
      <c r="F19" s="10" t="str">
        <f>IF(E19&lt;$K$2, "valid","invalid")</f>
        <v>valid</v>
      </c>
      <c r="G19" s="14">
        <f>$H$1/E15/12</f>
        <v>313.11333461612872</v>
      </c>
      <c r="H19" s="7"/>
    </row>
    <row r="20" spans="1:8" x14ac:dyDescent="0.25">
      <c r="A20" s="8" t="s">
        <v>10</v>
      </c>
      <c r="B20" s="1">
        <f>B16/$H$2</f>
        <v>2.5137034727919889E-4</v>
      </c>
      <c r="C20" s="12" t="str">
        <f>IF(B20&lt;$K$2, "valid","invalid")</f>
        <v>valid</v>
      </c>
      <c r="D20" s="17">
        <f>$H$2/B16/12</f>
        <v>331.51616423863385</v>
      </c>
      <c r="E20" s="1">
        <f>E16/$H$2</f>
        <v>2.4680983287991376E-4</v>
      </c>
      <c r="F20" s="12" t="str">
        <f>IF(E20&lt;$K$2, "valid","invalid")</f>
        <v>valid</v>
      </c>
      <c r="G20" s="15">
        <f>$H$2/E16/12</f>
        <v>337.64186929245835</v>
      </c>
      <c r="H20" s="9"/>
    </row>
  </sheetData>
  <mergeCells count="4">
    <mergeCell ref="B1:E1"/>
    <mergeCell ref="C2:D2"/>
    <mergeCell ref="C3:D3"/>
    <mergeCell ref="C4:D4"/>
  </mergeCells>
  <conditionalFormatting sqref="C19">
    <cfRule type="expression" dxfId="9" priority="10">
      <formula>$B$19&gt;$K$2</formula>
    </cfRule>
    <cfRule type="expression" dxfId="8" priority="11">
      <formula>$B$19&lt;$K$2</formula>
    </cfRule>
  </conditionalFormatting>
  <conditionalFormatting sqref="C20">
    <cfRule type="expression" dxfId="7" priority="8">
      <formula>$B$20&gt;$K$2</formula>
    </cfRule>
    <cfRule type="expression" dxfId="6" priority="9">
      <formula>$B$20&lt;$K$2</formula>
    </cfRule>
  </conditionalFormatting>
  <conditionalFormatting sqref="F19">
    <cfRule type="expression" dxfId="5" priority="14">
      <formula>$E$19&lt;$K$2</formula>
    </cfRule>
    <cfRule type="expression" dxfId="4" priority="15">
      <formula>$E$19&gt;$K$2</formula>
    </cfRule>
  </conditionalFormatting>
  <conditionalFormatting sqref="F20">
    <cfRule type="expression" dxfId="3" priority="12">
      <formula>$E$20&lt;$K$2</formula>
    </cfRule>
    <cfRule type="expression" dxfId="2" priority="13">
      <formula>$E$20&gt;$K$2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8F1C0-AFF0-442F-B766-901FB3305322}">
  <dimension ref="A1:I11"/>
  <sheetViews>
    <sheetView tabSelected="1" workbookViewId="0">
      <selection activeCell="C27" sqref="C27"/>
    </sheetView>
  </sheetViews>
  <sheetFormatPr defaultRowHeight="15" x14ac:dyDescent="0.25"/>
  <cols>
    <col min="2" max="2" width="29" bestFit="1" customWidth="1"/>
    <col min="3" max="3" width="17.5703125" bestFit="1" customWidth="1"/>
    <col min="4" max="4" width="9.140625" customWidth="1"/>
    <col min="5" max="5" width="25.85546875" customWidth="1"/>
    <col min="8" max="8" width="22.7109375" bestFit="1" customWidth="1"/>
    <col min="9" max="9" width="12" bestFit="1" customWidth="1"/>
    <col min="10" max="10" width="10.85546875" customWidth="1"/>
  </cols>
  <sheetData>
    <row r="1" spans="1:9" x14ac:dyDescent="0.25">
      <c r="A1" s="3"/>
      <c r="B1" s="13"/>
      <c r="C1" s="13"/>
      <c r="D1" s="4"/>
      <c r="E1" s="4"/>
      <c r="F1" s="5"/>
    </row>
    <row r="2" spans="1:9" x14ac:dyDescent="0.25">
      <c r="A2" s="6"/>
      <c r="B2" s="2" t="s">
        <v>24</v>
      </c>
      <c r="C2" s="2">
        <v>-0.04</v>
      </c>
      <c r="D2" s="2"/>
      <c r="E2" s="2" t="s">
        <v>17</v>
      </c>
      <c r="F2" s="7">
        <v>43</v>
      </c>
      <c r="H2" t="s">
        <v>20</v>
      </c>
      <c r="I2">
        <f>1/222</f>
        <v>4.5045045045045045E-3</v>
      </c>
    </row>
    <row r="3" spans="1:9" x14ac:dyDescent="0.25">
      <c r="A3" s="6"/>
      <c r="B3" s="2"/>
      <c r="C3" s="2"/>
      <c r="D3" s="2"/>
      <c r="E3" s="2"/>
      <c r="F3" s="7"/>
    </row>
    <row r="4" spans="1:9" ht="18" x14ac:dyDescent="0.35">
      <c r="A4" s="6"/>
      <c r="B4" s="2" t="s">
        <v>25</v>
      </c>
      <c r="C4" s="2">
        <v>-1.6E-2</v>
      </c>
      <c r="D4" s="2"/>
      <c r="E4" s="2" t="s">
        <v>14</v>
      </c>
      <c r="F4" s="7">
        <v>1.6E-2</v>
      </c>
      <c r="H4" t="s">
        <v>21</v>
      </c>
    </row>
    <row r="5" spans="1:9" ht="18" x14ac:dyDescent="0.35">
      <c r="A5" s="6"/>
      <c r="B5" s="2"/>
      <c r="C5" s="2"/>
      <c r="D5" s="2"/>
      <c r="E5" t="s">
        <v>15</v>
      </c>
      <c r="F5" s="7"/>
      <c r="H5" t="s">
        <v>22</v>
      </c>
      <c r="I5" s="11"/>
    </row>
    <row r="6" spans="1:9" x14ac:dyDescent="0.25">
      <c r="A6" s="6"/>
      <c r="B6" s="2" t="s">
        <v>26</v>
      </c>
      <c r="C6" s="2">
        <v>8</v>
      </c>
      <c r="D6" s="2"/>
      <c r="E6" s="2" t="s">
        <v>13</v>
      </c>
      <c r="F6" s="7">
        <v>222</v>
      </c>
      <c r="H6" t="s">
        <v>23</v>
      </c>
    </row>
    <row r="7" spans="1:9" x14ac:dyDescent="0.25">
      <c r="A7" s="6"/>
      <c r="B7" s="2"/>
      <c r="C7" s="2"/>
      <c r="D7" s="2"/>
      <c r="E7" s="10" t="s">
        <v>16</v>
      </c>
      <c r="F7" s="7">
        <f>F6*F4*C6</f>
        <v>28.416</v>
      </c>
    </row>
    <row r="8" spans="1:9" x14ac:dyDescent="0.25">
      <c r="A8" s="6"/>
      <c r="B8" s="2" t="s">
        <v>27</v>
      </c>
      <c r="C8" s="2">
        <f>ABS((C4-C2))</f>
        <v>2.4E-2</v>
      </c>
      <c r="D8" s="2"/>
      <c r="E8" s="2"/>
      <c r="F8" s="7"/>
    </row>
    <row r="9" spans="1:9" x14ac:dyDescent="0.25">
      <c r="A9" s="6"/>
      <c r="B9" s="2"/>
      <c r="C9" s="2"/>
      <c r="D9" s="2"/>
      <c r="E9" s="2"/>
      <c r="F9" s="7"/>
    </row>
    <row r="10" spans="1:9" x14ac:dyDescent="0.25">
      <c r="A10" s="8"/>
      <c r="B10" s="1" t="s">
        <v>28</v>
      </c>
      <c r="C10" s="1">
        <f>C8/$F$2</f>
        <v>5.581395348837209E-4</v>
      </c>
      <c r="D10" s="1" t="str">
        <f>IF(C10&lt;$I$2, "valid","invalid")</f>
        <v>valid</v>
      </c>
      <c r="E10" s="15">
        <f>F2/C8/C6</f>
        <v>223.95833333333334</v>
      </c>
      <c r="F10" s="9"/>
    </row>
    <row r="11" spans="1:9" x14ac:dyDescent="0.25">
      <c r="E11" t="s">
        <v>29</v>
      </c>
    </row>
  </sheetData>
  <conditionalFormatting sqref="D10">
    <cfRule type="expression" dxfId="1" priority="1">
      <formula>$C$10&gt;$I$2</formula>
    </cfRule>
    <cfRule type="expression" dxfId="0" priority="2">
      <formula>$C$10&lt;$I$2</formula>
    </cfRule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22.36 Extents Transition</vt:lpstr>
      <vt:lpstr>26.04 Extents Transition</vt:lpstr>
      <vt:lpstr>AS Shoulder Transition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Brown, Jasmine</dc:creator>
  <cp:lastModifiedBy>Brown, Jasmine</cp:lastModifiedBy>
  <dcterms:created xsi:type="dcterms:W3CDTF">2024-09-09T15:42:08Z</dcterms:created>
  <dcterms:modified xsi:type="dcterms:W3CDTF">2025-05-06T17:55:51Z</dcterms:modified>
</cp:coreProperties>
</file>